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1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brian\Box\Default Folder\Spreadsheet projects\"/>
    </mc:Choice>
  </mc:AlternateContent>
  <xr:revisionPtr revIDLastSave="0" documentId="10_ncr:100000_{652F735C-8315-445B-829D-2C45DD21BA45}" xr6:coauthVersionLast="31" xr6:coauthVersionMax="31" xr10:uidLastSave="{00000000-0000-0000-0000-000000000000}"/>
  <bookViews>
    <workbookView xWindow="0" yWindow="0" windowWidth="19200" windowHeight="9587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AvailableYears">OFFSET(Sheet1!$G$16,0,0,1,COUNTA(Sheet1!$16:$16))</definedName>
    <definedName name="LocalAuthorityDiscountsTable">OFFSET(Sheet1!$G$82,0,0,COUNTA(Sheet1!$G$82:$G$150)+1,COUNTA(Sheet1!$82:$82)+1)</definedName>
    <definedName name="PropertyTaxBandsTable">OFFSET(Sheet1!$G$16,0,0,21,COUNTA(Sheet1!$G$16:$IV$16))</definedName>
    <definedName name="PropertyTaxLookupTable">Sheet1!$C$17:$E$36</definedName>
    <definedName name="PropertyTaxMidpointsTable">OFFSET(Sheet1!$G$38,0,0,21,COUNTA(Sheet1!$G$38:$IV$38))</definedName>
    <definedName name="PropertyTaxPercentagesTable">OFFSET(Sheet1!$G$60,0,0,21,COUNTA(Sheet1!$G$60:$IV$60))</definedName>
    <definedName name="PropertyValueBands">Sheet1!$C$17:$C$36</definedName>
    <definedName name="YearSelected">Sheet1!$C$2</definedName>
  </definedNames>
  <calcPr calcId="179017"/>
</workbook>
</file>

<file path=xl/calcChain.xml><?xml version="1.0" encoding="utf-8"?>
<calcChain xmlns="http://schemas.openxmlformats.org/spreadsheetml/2006/main">
  <c r="G81" i="1" l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17" i="1"/>
  <c r="D4" i="1"/>
  <c r="D7" i="1"/>
  <c r="C7" i="1"/>
  <c r="E4" i="1"/>
  <c r="C6" i="1" l="1"/>
  <c r="C10" i="1" s="1"/>
  <c r="E7" i="1"/>
  <c r="D10" i="1"/>
  <c r="C8" i="1" l="1"/>
  <c r="C9" i="1"/>
  <c r="C11" i="1"/>
  <c r="F7" i="1"/>
  <c r="D11" i="1"/>
  <c r="E6" i="1"/>
  <c r="E10" i="1"/>
  <c r="E11" i="1"/>
  <c r="D6" i="1"/>
  <c r="D8" i="1"/>
  <c r="D9" i="1"/>
  <c r="G7" i="1" l="1"/>
  <c r="F10" i="1"/>
  <c r="F6" i="1"/>
  <c r="E8" i="1"/>
  <c r="E9" i="1"/>
  <c r="F11" i="1"/>
  <c r="G6" i="1"/>
  <c r="F8" i="1"/>
  <c r="H7" i="1" l="1"/>
  <c r="G8" i="1"/>
  <c r="G11" i="1"/>
  <c r="F9" i="1"/>
  <c r="G10" i="1"/>
  <c r="H6" i="1"/>
  <c r="I7" i="1" l="1"/>
  <c r="I6" i="1" s="1"/>
  <c r="H10" i="1"/>
  <c r="G9" i="1"/>
  <c r="H8" i="1"/>
  <c r="H11" i="1"/>
  <c r="I10" i="1" l="1"/>
  <c r="I11" i="1"/>
  <c r="I8" i="1"/>
  <c r="I9" i="1"/>
  <c r="H9" i="1"/>
</calcChain>
</file>

<file path=xl/sharedStrings.xml><?xml version="1.0" encoding="utf-8"?>
<sst xmlns="http://schemas.openxmlformats.org/spreadsheetml/2006/main" count="68" uniqueCount="63">
  <si>
    <t>€0 - €100000</t>
  </si>
  <si>
    <t>Per month</t>
  </si>
  <si>
    <t>Per week</t>
  </si>
  <si>
    <t>Per fortnight</t>
  </si>
  <si>
    <t>Per 4-week period</t>
  </si>
  <si>
    <t>€1 million +</t>
  </si>
  <si>
    <t>€150001 - €200000</t>
  </si>
  <si>
    <t>Enter the estimated value (use 2000000 for a €2 million value):</t>
  </si>
  <si>
    <t>Select the price category into which your property falls:</t>
  </si>
  <si>
    <t>Property tax ready reckoner</t>
  </si>
  <si>
    <t>€100001 - €150000</t>
  </si>
  <si>
    <t>€200001 - €250000</t>
  </si>
  <si>
    <t>€250001 - €300000</t>
  </si>
  <si>
    <t>€300001 - €350000</t>
  </si>
  <si>
    <t>€350001 - €400000</t>
  </si>
  <si>
    <t>€400001 - €450000</t>
  </si>
  <si>
    <t>€450001 - €500000</t>
  </si>
  <si>
    <t>€500001 - €550000</t>
  </si>
  <si>
    <t>€550001 - €600000</t>
  </si>
  <si>
    <t>€600001 - €650000</t>
  </si>
  <si>
    <t>€650001 - €700000</t>
  </si>
  <si>
    <t>€700001 - €750000</t>
  </si>
  <si>
    <t>€750001 - €800000</t>
  </si>
  <si>
    <t>€800001 - €850000</t>
  </si>
  <si>
    <t>€850001 - €900000</t>
  </si>
  <si>
    <t>€900001 - €950000</t>
  </si>
  <si>
    <t>€950001 - €1000000</t>
  </si>
  <si>
    <t>Select the period for which you want to calculate your property tax:</t>
  </si>
  <si>
    <t>Louth County Council</t>
  </si>
  <si>
    <t>Limerick City and County Council</t>
  </si>
  <si>
    <t>Longford County Council</t>
  </si>
  <si>
    <t>Mayo County Council</t>
  </si>
  <si>
    <t>Westmeath County Council</t>
  </si>
  <si>
    <t>Kildare County Council</t>
  </si>
  <si>
    <t>Cork County Council</t>
  </si>
  <si>
    <t>Cork City Council</t>
  </si>
  <si>
    <t>Clare County Council</t>
  </si>
  <si>
    <t>Dublin City Council</t>
  </si>
  <si>
    <t>Fingal County Council</t>
  </si>
  <si>
    <t>South Dublin County Council</t>
  </si>
  <si>
    <t>Wicklow County Council</t>
  </si>
  <si>
    <t>Carlow County Council</t>
  </si>
  <si>
    <t>Dún Laoghaire–Rathdown County Council</t>
  </si>
  <si>
    <t>Kilkenny County Council</t>
  </si>
  <si>
    <t>Laois County Council</t>
  </si>
  <si>
    <t>Meath County Council</t>
  </si>
  <si>
    <t>Offaly County Council</t>
  </si>
  <si>
    <t>Wexford County Council</t>
  </si>
  <si>
    <t>Kerry County Council</t>
  </si>
  <si>
    <t>Tipperary County Council</t>
  </si>
  <si>
    <t>Waterford City and County Council</t>
  </si>
  <si>
    <t>Galway City Council</t>
  </si>
  <si>
    <t>Galway County Council</t>
  </si>
  <si>
    <t>Leitrim County Council</t>
  </si>
  <si>
    <t>Roscommon County Council</t>
  </si>
  <si>
    <t>Sligo County Council</t>
  </si>
  <si>
    <t>Cavan County Council</t>
  </si>
  <si>
    <t>Donegal County Council</t>
  </si>
  <si>
    <t>Monaghan County Council</t>
  </si>
  <si>
    <r>
      <t xml:space="preserve">Row number of selected county.
</t>
    </r>
    <r>
      <rPr>
        <b/>
        <sz val="11"/>
        <color indexed="10"/>
        <rFont val="Calibri"/>
        <family val="2"/>
      </rPr>
      <t>Don't delete this!&gt;&gt;</t>
    </r>
  </si>
  <si>
    <t>[From 2015] Select your Local Authority to see if a discount applies:</t>
  </si>
  <si>
    <t>Standard property tax is:</t>
  </si>
  <si>
    <t>2013-19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</si>
</sst>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€&quot;* #,##0.00_-;\-&quot;€&quot;* #,##0.00_-;_-&quot;€&quot;* &quot;-&quot;??_-;_-@_-"/>
    <numFmt numFmtId="164" formatCode="&quot;€&quot;#,##0.00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8"/>
      <color rgb="FFFF0000"/>
      <name val="Calibri"/>
      <family val="2"/>
      <scheme val="minor"/>
    </font>
    <font>
      <sz val="11"/>
      <color theme="1"/>
      <name val="Wingdings"/>
      <charset val="2"/>
    </font>
    <font>
      <sz val="16"/>
      <color theme="1"/>
      <name val="Wingdings"/>
      <charset val="2"/>
    </font>
    <font>
      <sz val="11"/>
      <name val="Calibri"/>
      <family val="2"/>
      <scheme val="minor"/>
    </font>
    <font>
      <sz val="11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CC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55">
    <xf numFmtId="0" fontId="0" fillId="0" borderId="0" xfId="0"/>
    <xf numFmtId="0" fontId="1" fillId="0" borderId="0" xfId="0" applyFont="1" applyFill="1" applyBorder="1" applyProtection="1"/>
    <xf numFmtId="0" fontId="1" fillId="0" borderId="0" xfId="0" applyFont="1" applyAlignment="1" applyProtection="1">
      <alignment horizontal="right"/>
    </xf>
    <xf numFmtId="0" fontId="0" fillId="0" borderId="0" xfId="0" applyProtection="1"/>
    <xf numFmtId="0" fontId="5" fillId="2" borderId="1" xfId="0" applyFont="1" applyFill="1" applyBorder="1" applyAlignment="1">
      <alignment horizontal="right" indent="1"/>
    </xf>
    <xf numFmtId="0" fontId="5" fillId="2" borderId="2" xfId="0" applyFont="1" applyFill="1" applyBorder="1" applyAlignment="1">
      <alignment horizontal="right" indent="1"/>
    </xf>
    <xf numFmtId="0" fontId="5" fillId="2" borderId="3" xfId="0" applyFont="1" applyFill="1" applyBorder="1" applyAlignment="1">
      <alignment horizontal="right" indent="1"/>
    </xf>
    <xf numFmtId="164" fontId="3" fillId="0" borderId="0" xfId="1" applyNumberFormat="1" applyFont="1"/>
    <xf numFmtId="164" fontId="0" fillId="2" borderId="1" xfId="0" applyNumberFormat="1" applyFill="1" applyBorder="1"/>
    <xf numFmtId="164" fontId="0" fillId="2" borderId="2" xfId="0" applyNumberFormat="1" applyFill="1" applyBorder="1"/>
    <xf numFmtId="164" fontId="0" fillId="2" borderId="3" xfId="0" applyNumberFormat="1" applyFill="1" applyBorder="1"/>
    <xf numFmtId="0" fontId="6" fillId="0" borderId="0" xfId="0" applyFont="1"/>
    <xf numFmtId="0" fontId="5" fillId="0" borderId="0" xfId="0" applyFont="1" applyFill="1" applyAlignment="1">
      <alignment horizontal="right"/>
    </xf>
    <xf numFmtId="0" fontId="4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1" fillId="0" borderId="1" xfId="0" applyFont="1" applyFill="1" applyBorder="1" applyProtection="1"/>
    <xf numFmtId="0" fontId="0" fillId="0" borderId="1" xfId="0" applyBorder="1" applyProtection="1"/>
    <xf numFmtId="10" fontId="0" fillId="0" borderId="1" xfId="0" applyNumberFormat="1" applyBorder="1" applyAlignment="1" applyProtection="1">
      <alignment horizontal="left"/>
    </xf>
    <xf numFmtId="0" fontId="0" fillId="0" borderId="2" xfId="0" applyBorder="1" applyProtection="1"/>
    <xf numFmtId="10" fontId="0" fillId="0" borderId="2" xfId="0" applyNumberFormat="1" applyBorder="1" applyAlignment="1" applyProtection="1">
      <alignment horizontal="left"/>
    </xf>
    <xf numFmtId="0" fontId="0" fillId="0" borderId="3" xfId="0" applyBorder="1" applyProtection="1"/>
    <xf numFmtId="10" fontId="0" fillId="0" borderId="3" xfId="0" applyNumberFormat="1" applyBorder="1" applyAlignment="1" applyProtection="1">
      <alignment horizontal="left"/>
    </xf>
    <xf numFmtId="0" fontId="0" fillId="3" borderId="1" xfId="0" applyFill="1" applyBorder="1"/>
    <xf numFmtId="0" fontId="0" fillId="0" borderId="2" xfId="0" applyBorder="1"/>
    <xf numFmtId="0" fontId="0" fillId="0" borderId="3" xfId="0" applyBorder="1"/>
    <xf numFmtId="0" fontId="1" fillId="0" borderId="2" xfId="0" applyFont="1" applyFill="1" applyBorder="1" applyProtection="1"/>
    <xf numFmtId="0" fontId="1" fillId="0" borderId="3" xfId="0" applyFont="1" applyFill="1" applyBorder="1" applyProtection="1"/>
    <xf numFmtId="0" fontId="0" fillId="0" borderId="1" xfId="0" applyBorder="1"/>
    <xf numFmtId="10" fontId="0" fillId="0" borderId="2" xfId="0" applyNumberFormat="1" applyBorder="1" applyAlignment="1">
      <alignment vertical="center" wrapText="1"/>
    </xf>
    <xf numFmtId="9" fontId="0" fillId="0" borderId="2" xfId="0" applyNumberFormat="1" applyBorder="1" applyAlignment="1">
      <alignment vertical="center" wrapText="1"/>
    </xf>
    <xf numFmtId="9" fontId="0" fillId="0" borderId="3" xfId="0" applyNumberFormat="1" applyBorder="1" applyAlignment="1">
      <alignment vertical="center" wrapText="1"/>
    </xf>
    <xf numFmtId="9" fontId="3" fillId="0" borderId="1" xfId="2" applyFont="1" applyBorder="1"/>
    <xf numFmtId="9" fontId="3" fillId="0" borderId="2" xfId="2" applyFont="1" applyBorder="1"/>
    <xf numFmtId="9" fontId="0" fillId="0" borderId="2" xfId="0" applyNumberFormat="1" applyBorder="1"/>
    <xf numFmtId="0" fontId="0" fillId="3" borderId="0" xfId="0" applyFill="1" applyAlignment="1">
      <alignment horizontal="center"/>
    </xf>
    <xf numFmtId="0" fontId="7" fillId="0" borderId="0" xfId="0" applyFont="1"/>
    <xf numFmtId="0" fontId="0" fillId="0" borderId="0" xfId="0" quotePrefix="1"/>
    <xf numFmtId="0" fontId="8" fillId="0" borderId="0" xfId="0" applyFont="1"/>
    <xf numFmtId="0" fontId="5" fillId="0" borderId="0" xfId="0" applyFont="1" applyAlignment="1">
      <alignment horizontal="center"/>
    </xf>
    <xf numFmtId="0" fontId="0" fillId="4" borderId="4" xfId="0" applyFill="1" applyBorder="1"/>
    <xf numFmtId="0" fontId="0" fillId="4" borderId="5" xfId="0" applyFill="1" applyBorder="1" applyAlignment="1">
      <alignment wrapText="1"/>
    </xf>
    <xf numFmtId="0" fontId="9" fillId="5" borderId="0" xfId="0" applyFont="1" applyFill="1" applyAlignment="1" applyProtection="1">
      <alignment horizontal="center"/>
      <protection locked="0" hidden="1"/>
    </xf>
    <xf numFmtId="0" fontId="0" fillId="5" borderId="0" xfId="0" applyFill="1" applyAlignment="1" applyProtection="1">
      <alignment horizontal="center"/>
      <protection locked="0"/>
    </xf>
    <xf numFmtId="164" fontId="0" fillId="0" borderId="0" xfId="0" applyNumberFormat="1"/>
    <xf numFmtId="0" fontId="0" fillId="0" borderId="0" xfId="0" applyProtection="1">
      <protection locked="0"/>
    </xf>
    <xf numFmtId="0" fontId="0" fillId="0" borderId="0" xfId="0" applyAlignment="1">
      <alignment horizontal="left" indent="2"/>
    </xf>
    <xf numFmtId="164" fontId="10" fillId="0" borderId="0" xfId="0" applyNumberFormat="1" applyFont="1"/>
    <xf numFmtId="0" fontId="4" fillId="0" borderId="0" xfId="0" applyFont="1" applyAlignment="1">
      <alignment horizontal="center"/>
    </xf>
    <xf numFmtId="164" fontId="10" fillId="0" borderId="0" xfId="1" applyNumberFormat="1" applyFont="1"/>
    <xf numFmtId="0" fontId="4" fillId="0" borderId="0" xfId="0" applyFont="1"/>
    <xf numFmtId="0" fontId="10" fillId="0" borderId="0" xfId="0" applyFont="1"/>
    <xf numFmtId="9" fontId="0" fillId="0" borderId="0" xfId="2" applyFont="1"/>
    <xf numFmtId="0" fontId="0" fillId="3" borderId="0" xfId="0" applyFill="1"/>
    <xf numFmtId="10" fontId="0" fillId="0" borderId="0" xfId="2" applyNumberFormat="1" applyFont="1" applyFill="1" applyBorder="1"/>
    <xf numFmtId="10" fontId="0" fillId="0" borderId="0" xfId="2" applyNumberFormat="1" applyFont="1"/>
  </cellXfs>
  <cellStyles count="3">
    <cellStyle name="Currency" xfId="1" builtinId="4"/>
    <cellStyle name="Normal" xfId="0" builtinId="0"/>
    <cellStyle name="Percent" xfId="2" builtinId="5"/>
  </cellStyles>
  <dxfs count="16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6" tint="0.39994506668294322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6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  <color rgb="FFFFFF00"/>
      </font>
      <fill>
        <patternFill>
          <bgColor theme="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205001</xdr:colOff>
      <xdr:row>18</xdr:row>
      <xdr:rowOff>104632</xdr:rowOff>
    </xdr:from>
    <xdr:to>
      <xdr:col>12</xdr:col>
      <xdr:colOff>290726</xdr:colOff>
      <xdr:row>31</xdr:row>
      <xdr:rowOff>4132</xdr:rowOff>
    </xdr:to>
    <xdr:grpSp>
      <xdr:nvGrpSpPr>
        <xdr:cNvPr id="1195" name="Group 3">
          <a:extLst>
            <a:ext uri="{FF2B5EF4-FFF2-40B4-BE49-F238E27FC236}">
              <a16:creationId xmlns:a16="http://schemas.microsoft.com/office/drawing/2014/main" id="{00000000-0008-0000-0000-0000AB040000}"/>
            </a:ext>
          </a:extLst>
        </xdr:cNvPr>
        <xdr:cNvGrpSpPr>
          <a:grpSpLocks/>
        </xdr:cNvGrpSpPr>
      </xdr:nvGrpSpPr>
      <xdr:grpSpPr bwMode="auto">
        <a:xfrm>
          <a:off x="14784601" y="3724132"/>
          <a:ext cx="2016125" cy="2265933"/>
          <a:chOff x="12430125" y="3181350"/>
          <a:chExt cx="1914525" cy="2377122"/>
        </a:xfrm>
      </xdr:grpSpPr>
      <xdr:sp macro="" textlink="">
        <xdr:nvSpPr>
          <xdr:cNvPr id="2" name="Right Brace 1">
            <a:extLst>
              <a:ext uri="{FF2B5EF4-FFF2-40B4-BE49-F238E27FC236}">
                <a16:creationId xmlns:a16="http://schemas.microsoft.com/office/drawing/2014/main" id="{00000000-0008-0000-0000-000002000000}"/>
              </a:ext>
            </a:extLst>
          </xdr:cNvPr>
          <xdr:cNvSpPr/>
        </xdr:nvSpPr>
        <xdr:spPr>
          <a:xfrm>
            <a:off x="12430125" y="3181350"/>
            <a:ext cx="333375" cy="2377122"/>
          </a:xfrm>
          <a:prstGeom prst="rightBrac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endParaRPr lang="en-IE"/>
          </a:p>
        </xdr:txBody>
      </xdr:sp>
      <xdr:sp macro="" textlink="">
        <xdr:nvSpPr>
          <xdr:cNvPr id="3" name="Rectangle 2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SpPr/>
        </xdr:nvSpPr>
        <xdr:spPr>
          <a:xfrm>
            <a:off x="12839700" y="3181350"/>
            <a:ext cx="1504950" cy="2377122"/>
          </a:xfrm>
          <a:prstGeom prst="rect">
            <a:avLst/>
          </a:prstGeom>
          <a:solidFill>
            <a:schemeClr val="bg1"/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n-IE" sz="1100">
                <a:solidFill>
                  <a:sysClr val="windowText" lastClr="000000"/>
                </a:solidFill>
              </a:rPr>
              <a:t>Enter property valuation bands to the right of the bands shown in column G.</a:t>
            </a:r>
          </a:p>
          <a:p>
            <a:pPr algn="l"/>
            <a:endParaRPr lang="en-IE" sz="1100"/>
          </a:p>
          <a:p>
            <a:pPr algn="l"/>
            <a:r>
              <a:rPr lang="en-IE" sz="1100" b="1">
                <a:solidFill>
                  <a:srgbClr val="FF0000"/>
                </a:solidFill>
              </a:rPr>
              <a:t>Note to</a:t>
            </a:r>
            <a:r>
              <a:rPr lang="en-IE" sz="1100" b="1" baseline="0">
                <a:solidFill>
                  <a:srgbClr val="FF0000"/>
                </a:solidFill>
              </a:rPr>
              <a:t> self: The named range is set to a fixed height of 21 so if additional bands are introduced then that named range will need to be adjusted</a:t>
            </a:r>
            <a:endParaRPr lang="en-IE" sz="1100" b="1">
              <a:solidFill>
                <a:srgbClr val="FF0000"/>
              </a:solidFill>
            </a:endParaRPr>
          </a:p>
        </xdr:txBody>
      </xdr:sp>
    </xdr:grpSp>
    <xdr:clientData/>
  </xdr:twoCellAnchor>
  <xdr:twoCellAnchor>
    <xdr:from>
      <xdr:col>9</xdr:col>
      <xdr:colOff>274709</xdr:colOff>
      <xdr:row>40</xdr:row>
      <xdr:rowOff>34773</xdr:rowOff>
    </xdr:from>
    <xdr:to>
      <xdr:col>12</xdr:col>
      <xdr:colOff>360434</xdr:colOff>
      <xdr:row>45</xdr:row>
      <xdr:rowOff>132606</xdr:rowOff>
    </xdr:to>
    <xdr:grpSp>
      <xdr:nvGrpSpPr>
        <xdr:cNvPr id="1196" name="Group 4">
          <a:extLst>
            <a:ext uri="{FF2B5EF4-FFF2-40B4-BE49-F238E27FC236}">
              <a16:creationId xmlns:a16="http://schemas.microsoft.com/office/drawing/2014/main" id="{00000000-0008-0000-0000-0000AC040000}"/>
            </a:ext>
          </a:extLst>
        </xdr:cNvPr>
        <xdr:cNvGrpSpPr>
          <a:grpSpLocks/>
        </xdr:cNvGrpSpPr>
      </xdr:nvGrpSpPr>
      <xdr:grpSpPr bwMode="auto">
        <a:xfrm>
          <a:off x="14854309" y="7659006"/>
          <a:ext cx="2016125" cy="1008000"/>
          <a:chOff x="12487275" y="3181350"/>
          <a:chExt cx="1914525" cy="1053696"/>
        </a:xfrm>
      </xdr:grpSpPr>
      <xdr:sp macro="" textlink="">
        <xdr:nvSpPr>
          <xdr:cNvPr id="6" name="Right Brace 5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SpPr/>
        </xdr:nvSpPr>
        <xdr:spPr>
          <a:xfrm>
            <a:off x="12487275" y="3181350"/>
            <a:ext cx="333375" cy="1053696"/>
          </a:xfrm>
          <a:prstGeom prst="rightBrac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endParaRPr lang="en-IE"/>
          </a:p>
        </xdr:txBody>
      </xdr:sp>
      <xdr:sp macro="" textlink="">
        <xdr:nvSpPr>
          <xdr:cNvPr id="7" name="Rectangle 6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SpPr/>
        </xdr:nvSpPr>
        <xdr:spPr>
          <a:xfrm>
            <a:off x="12896850" y="3181350"/>
            <a:ext cx="1504950" cy="903168"/>
          </a:xfrm>
          <a:prstGeom prst="rect">
            <a:avLst/>
          </a:prstGeom>
          <a:solidFill>
            <a:schemeClr val="bg1"/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n-IE" sz="1100">
                <a:solidFill>
                  <a:sysClr val="windowText" lastClr="000000"/>
                </a:solidFill>
              </a:rPr>
              <a:t>Enter property valuation midpoints to the right of the bands shown in column G.</a:t>
            </a:r>
          </a:p>
          <a:p>
            <a:pPr algn="l"/>
            <a:endParaRPr lang="en-IE" sz="1100"/>
          </a:p>
          <a:p>
            <a:pPr algn="l"/>
            <a:r>
              <a:rPr lang="en-IE" sz="1100" b="1">
                <a:solidFill>
                  <a:srgbClr val="FF0000"/>
                </a:solidFill>
              </a:rPr>
              <a:t>Note to</a:t>
            </a:r>
            <a:r>
              <a:rPr lang="en-IE" sz="1100" b="1" baseline="0">
                <a:solidFill>
                  <a:srgbClr val="FF0000"/>
                </a:solidFill>
              </a:rPr>
              <a:t> self: The named range is set to a fixed height of 21 so if additional bands are introduced then that named range will need to be adjusted</a:t>
            </a:r>
            <a:endParaRPr lang="en-IE" sz="1100" b="1">
              <a:solidFill>
                <a:srgbClr val="FF0000"/>
              </a:solidFill>
            </a:endParaRPr>
          </a:p>
        </xdr:txBody>
      </xdr:sp>
    </xdr:grpSp>
    <xdr:clientData/>
  </xdr:twoCellAnchor>
  <xdr:twoCellAnchor>
    <xdr:from>
      <xdr:col>10</xdr:col>
      <xdr:colOff>156238</xdr:colOff>
      <xdr:row>61</xdr:row>
      <xdr:rowOff>171007</xdr:rowOff>
    </xdr:from>
    <xdr:to>
      <xdr:col>13</xdr:col>
      <xdr:colOff>318163</xdr:colOff>
      <xdr:row>72</xdr:row>
      <xdr:rowOff>127507</xdr:rowOff>
    </xdr:to>
    <xdr:grpSp>
      <xdr:nvGrpSpPr>
        <xdr:cNvPr id="1197" name="Group 7">
          <a:extLst>
            <a:ext uri="{FF2B5EF4-FFF2-40B4-BE49-F238E27FC236}">
              <a16:creationId xmlns:a16="http://schemas.microsoft.com/office/drawing/2014/main" id="{00000000-0008-0000-0000-0000AD040000}"/>
            </a:ext>
          </a:extLst>
        </xdr:cNvPr>
        <xdr:cNvGrpSpPr>
          <a:grpSpLocks/>
        </xdr:cNvGrpSpPr>
      </xdr:nvGrpSpPr>
      <xdr:grpSpPr bwMode="auto">
        <a:xfrm>
          <a:off x="15379305" y="11617940"/>
          <a:ext cx="2092325" cy="1958867"/>
          <a:chOff x="12830175" y="3181350"/>
          <a:chExt cx="1914525" cy="1781307"/>
        </a:xfrm>
      </xdr:grpSpPr>
      <xdr:sp macro="" textlink="">
        <xdr:nvSpPr>
          <xdr:cNvPr id="9" name="Right Brace 8">
            <a:extLst>
              <a:ext uri="{FF2B5EF4-FFF2-40B4-BE49-F238E27FC236}">
                <a16:creationId xmlns:a16="http://schemas.microsoft.com/office/drawing/2014/main" id="{00000000-0008-0000-0000-000009000000}"/>
              </a:ext>
            </a:extLst>
          </xdr:cNvPr>
          <xdr:cNvSpPr/>
        </xdr:nvSpPr>
        <xdr:spPr>
          <a:xfrm>
            <a:off x="12830175" y="3181350"/>
            <a:ext cx="333375" cy="1781307"/>
          </a:xfrm>
          <a:prstGeom prst="rightBrac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endParaRPr lang="en-IE"/>
          </a:p>
        </xdr:txBody>
      </xdr:sp>
      <xdr:sp macro="" textlink="">
        <xdr:nvSpPr>
          <xdr:cNvPr id="10" name="Rectangle 9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SpPr/>
        </xdr:nvSpPr>
        <xdr:spPr>
          <a:xfrm>
            <a:off x="13239750" y="3181350"/>
            <a:ext cx="1504950" cy="1781307"/>
          </a:xfrm>
          <a:prstGeom prst="rect">
            <a:avLst/>
          </a:prstGeom>
          <a:solidFill>
            <a:schemeClr val="bg1"/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n-IE" sz="1100">
                <a:solidFill>
                  <a:sysClr val="windowText" lastClr="000000"/>
                </a:solidFill>
              </a:rPr>
              <a:t>Enter property tax percentage bands to the right of the bands shown in column G.</a:t>
            </a:r>
          </a:p>
          <a:p>
            <a:pPr algn="l"/>
            <a:endParaRPr lang="en-IE" sz="1100"/>
          </a:p>
          <a:p>
            <a:pPr algn="l"/>
            <a:r>
              <a:rPr lang="en-IE" sz="1100" b="1">
                <a:solidFill>
                  <a:srgbClr val="FF0000"/>
                </a:solidFill>
              </a:rPr>
              <a:t>Note to</a:t>
            </a:r>
            <a:r>
              <a:rPr lang="en-IE" sz="1100" b="1" baseline="0">
                <a:solidFill>
                  <a:srgbClr val="FF0000"/>
                </a:solidFill>
              </a:rPr>
              <a:t> self: The named range is set to a fixed height of 21 so if additional bands are introduced then that named range will need to be adjusted</a:t>
            </a:r>
            <a:endParaRPr lang="en-IE" sz="1100" b="1">
              <a:solidFill>
                <a:srgbClr val="FF0000"/>
              </a:solidFill>
            </a:endParaRPr>
          </a:p>
        </xdr:txBody>
      </xdr:sp>
    </xdr:grpSp>
    <xdr:clientData/>
  </xdr:twoCellAnchor>
  <xdr:twoCellAnchor>
    <xdr:from>
      <xdr:col>12</xdr:col>
      <xdr:colOff>258696</xdr:colOff>
      <xdr:row>83</xdr:row>
      <xdr:rowOff>152400</xdr:rowOff>
    </xdr:from>
    <xdr:to>
      <xdr:col>13</xdr:col>
      <xdr:colOff>2382771</xdr:colOff>
      <xdr:row>97</xdr:row>
      <xdr:rowOff>180975</xdr:rowOff>
    </xdr:to>
    <xdr:grpSp>
      <xdr:nvGrpSpPr>
        <xdr:cNvPr id="1198" name="Group 7">
          <a:extLst>
            <a:ext uri="{FF2B5EF4-FFF2-40B4-BE49-F238E27FC236}">
              <a16:creationId xmlns:a16="http://schemas.microsoft.com/office/drawing/2014/main" id="{00000000-0008-0000-0000-0000AE040000}"/>
            </a:ext>
          </a:extLst>
        </xdr:cNvPr>
        <xdr:cNvGrpSpPr>
          <a:grpSpLocks/>
        </xdr:cNvGrpSpPr>
      </xdr:nvGrpSpPr>
      <xdr:grpSpPr bwMode="auto">
        <a:xfrm>
          <a:off x="16768696" y="16696267"/>
          <a:ext cx="2767542" cy="2577041"/>
          <a:chOff x="13477875" y="3015274"/>
          <a:chExt cx="2505075" cy="4615948"/>
        </a:xfrm>
      </xdr:grpSpPr>
      <xdr:sp macro="" textlink="">
        <xdr:nvSpPr>
          <xdr:cNvPr id="12" name="Right Brace 11">
            <a:extLst>
              <a:ext uri="{FF2B5EF4-FFF2-40B4-BE49-F238E27FC236}">
                <a16:creationId xmlns:a16="http://schemas.microsoft.com/office/drawing/2014/main" id="{00000000-0008-0000-0000-00000C000000}"/>
              </a:ext>
            </a:extLst>
          </xdr:cNvPr>
          <xdr:cNvSpPr/>
        </xdr:nvSpPr>
        <xdr:spPr>
          <a:xfrm>
            <a:off x="13477875" y="3181351"/>
            <a:ext cx="333375" cy="3698820"/>
          </a:xfrm>
          <a:prstGeom prst="rightBrac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endParaRPr lang="en-IE"/>
          </a:p>
        </xdr:txBody>
      </xdr:sp>
      <xdr:sp macro="" textlink="">
        <xdr:nvSpPr>
          <xdr:cNvPr id="13" name="Rectangle 12">
            <a:extLst>
              <a:ext uri="{FF2B5EF4-FFF2-40B4-BE49-F238E27FC236}">
                <a16:creationId xmlns:a16="http://schemas.microsoft.com/office/drawing/2014/main" id="{00000000-0008-0000-0000-00000D000000}"/>
              </a:ext>
            </a:extLst>
          </xdr:cNvPr>
          <xdr:cNvSpPr/>
        </xdr:nvSpPr>
        <xdr:spPr>
          <a:xfrm>
            <a:off x="13887450" y="3015274"/>
            <a:ext cx="2095500" cy="4615948"/>
          </a:xfrm>
          <a:prstGeom prst="rect">
            <a:avLst/>
          </a:prstGeom>
          <a:solidFill>
            <a:schemeClr val="bg1"/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n-IE" sz="1100">
                <a:solidFill>
                  <a:sysClr val="windowText" lastClr="000000"/>
                </a:solidFill>
              </a:rPr>
              <a:t>Local Authorities can reduce the LPT in the year specified in yellow. As yearly data becomes available, add it to the right of the existing data</a:t>
            </a:r>
          </a:p>
          <a:p>
            <a:pPr algn="l"/>
            <a:endParaRPr lang="en-IE" sz="1100" b="1">
              <a:solidFill>
                <a:srgbClr val="FF0000"/>
              </a:solidFill>
            </a:endParaRPr>
          </a:p>
          <a:p>
            <a:pPr algn="l"/>
            <a:r>
              <a:rPr lang="en-IE" sz="1100" b="1">
                <a:solidFill>
                  <a:srgbClr val="FF0000"/>
                </a:solidFill>
              </a:rPr>
              <a:t>NB: Discounts are shown as positive perentges; increases are shown as negatives</a:t>
            </a:r>
          </a:p>
          <a:p>
            <a:pPr algn="l"/>
            <a:endParaRPr lang="en-IE" sz="1100"/>
          </a:p>
          <a:p>
            <a:pPr algn="l"/>
            <a:r>
              <a:rPr lang="en-IE" sz="1100" b="1">
                <a:solidFill>
                  <a:srgbClr val="FF0000"/>
                </a:solidFill>
              </a:rPr>
              <a:t>Note to</a:t>
            </a:r>
            <a:r>
              <a:rPr lang="en-IE" sz="1100" b="1" baseline="0">
                <a:solidFill>
                  <a:srgbClr val="FF0000"/>
                </a:solidFill>
              </a:rPr>
              <a:t> self: The named range is set to a fixed height of 31 as this is the number of such autorities. If additional or fewer authorities are introduced then that named range will need to be adjusted</a:t>
            </a:r>
            <a:endParaRPr lang="en-IE" sz="1100" b="1">
              <a:solidFill>
                <a:srgbClr val="FF0000"/>
              </a:solidFill>
            </a:endParaRPr>
          </a:p>
        </xdr:txBody>
      </xdr:sp>
    </xdr:grpSp>
    <xdr:clientData/>
  </xdr:twoCellAnchor>
  <xdr:twoCellAnchor>
    <xdr:from>
      <xdr:col>13</xdr:col>
      <xdr:colOff>117475</xdr:colOff>
      <xdr:row>88</xdr:row>
      <xdr:rowOff>65617</xdr:rowOff>
    </xdr:from>
    <xdr:to>
      <xdr:col>13</xdr:col>
      <xdr:colOff>2241550</xdr:colOff>
      <xdr:row>91</xdr:row>
      <xdr:rowOff>179917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7270942" y="17519650"/>
          <a:ext cx="2124075" cy="660400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IE" sz="11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NB: Discounts are shown as positive percentages; increases are shown as negatives</a:t>
          </a:r>
          <a:endParaRPr lang="en-IE">
            <a:solidFill>
              <a:srgbClr val="FF0000"/>
            </a:solidFill>
            <a:effectLst/>
          </a:endParaRPr>
        </a:p>
        <a:p>
          <a:pPr algn="l"/>
          <a:endParaRPr lang="en-IE" sz="1100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L117"/>
  <sheetViews>
    <sheetView showGridLines="0" showRowColHeaders="0" tabSelected="1" workbookViewId="0">
      <selection activeCell="C4" sqref="C4"/>
    </sheetView>
  </sheetViews>
  <sheetFormatPr defaultRowHeight="14.35" x14ac:dyDescent="0.5"/>
  <cols>
    <col min="2" max="2" width="84.29296875" customWidth="1"/>
    <col min="3" max="3" width="38.29296875" bestFit="1" customWidth="1"/>
    <col min="4" max="4" width="17.41015625" customWidth="1"/>
    <col min="7" max="7" width="17.87890625" bestFit="1" customWidth="1"/>
    <col min="14" max="14" width="38.29296875" bestFit="1" customWidth="1"/>
    <col min="16" max="16" width="22.29296875" customWidth="1"/>
  </cols>
  <sheetData>
    <row r="1" spans="1:9" ht="36" x14ac:dyDescent="1.2">
      <c r="A1" s="11" t="s">
        <v>9</v>
      </c>
    </row>
    <row r="2" spans="1:9" x14ac:dyDescent="0.5">
      <c r="B2" s="14" t="s">
        <v>27</v>
      </c>
      <c r="C2" s="41" t="s">
        <v>62</v>
      </c>
    </row>
    <row r="3" spans="1:9" x14ac:dyDescent="0.5">
      <c r="B3" s="12" t="s">
        <v>8</v>
      </c>
      <c r="C3" s="42" t="s">
        <v>6</v>
      </c>
      <c r="F3" s="35"/>
    </row>
    <row r="4" spans="1:9" ht="19.7" x14ac:dyDescent="0.55000000000000004">
      <c r="B4" s="12" t="s">
        <v>60</v>
      </c>
      <c r="C4" s="42" t="s">
        <v>41</v>
      </c>
      <c r="D4" s="45" t="str">
        <f ca="1">IF(SUMPRODUCT(--(82:82&gt;=LEFT(YearSelected,4)*1),--(82:82&lt;=RIGHT(YearSelected,2)+2000),INDIRECT(G81))&gt;0,"Discounts apply!",IF(SUMPRODUCT(--(82:82&gt;=LEFT(YearSelected,4)*1),--(82:82&lt;=RIGHT(YearSelected,2)+2000),INDIRECT(G81))&lt;0,-100*SUMPRODUCT(--(82:82=RIGHT(YearSelected,2)+2000),INDIRECT(G81))&amp;"% higher rate","No discounts"))</f>
        <v>No discounts</v>
      </c>
      <c r="E4" s="37" t="str">
        <f ca="1">IF(SUMPRODUCT(--(82:82&gt;=LEFT(YearSelected,4)*1),--(82:82&lt;=RIGHT(YearSelected,2)+2000),INDIRECT(G81))&gt;0,"J","L")</f>
        <v>L</v>
      </c>
    </row>
    <row r="5" spans="1:9" x14ac:dyDescent="0.5">
      <c r="B5" s="13" t="s">
        <v>7</v>
      </c>
      <c r="C5" s="44"/>
      <c r="G5" s="36"/>
    </row>
    <row r="6" spans="1:9" x14ac:dyDescent="0.5">
      <c r="B6" s="14" t="s">
        <v>61</v>
      </c>
      <c r="C6" s="7">
        <f ca="1">IF(ISERROR(VLOOKUP(C3,PropertyTaxLookupTable,2,FALSE)*VLOOKUP(C3,PropertyTaxLookupTable,3,FALSE)),0,VLOOKUP(C3,PropertyTaxLookupTable,2,FALSE)*VLOOKUP(C3,PropertyTaxLookupTable,3,FALSE))+IF(C3=C36,((1000000*E35)+(C5-1000000)*E36)*(C5&gt;1000000),0)</f>
        <v>315</v>
      </c>
      <c r="D6" s="46" t="str">
        <f t="shared" ref="D6:I6" ca="1" si="0">IF(D7&lt;&gt;"",ROUND($C$6*(1-VLOOKUP($C$4,LocalAuthorityDiscountsTable,MATCH(D7,INDIRECT(ADDRESS(ROW($H$82),COLUMN($H$82))&amp;":"&amp;ADDRESS(ROW($H$82),COLUMN($H$82)+COUNTA($82:$82)-1)),0)+1,FALSE)),2),"")</f>
        <v/>
      </c>
      <c r="E6" s="46" t="str">
        <f t="shared" ca="1" si="0"/>
        <v/>
      </c>
      <c r="F6" s="46" t="str">
        <f t="shared" ca="1" si="0"/>
        <v/>
      </c>
      <c r="G6" s="46" t="str">
        <f t="shared" ca="1" si="0"/>
        <v/>
      </c>
      <c r="H6" s="46" t="str">
        <f t="shared" ca="1" si="0"/>
        <v/>
      </c>
      <c r="I6" s="46" t="str">
        <f t="shared" ca="1" si="0"/>
        <v/>
      </c>
    </row>
    <row r="7" spans="1:9" x14ac:dyDescent="0.5">
      <c r="C7" s="38" t="str">
        <f ca="1">IF(SUMPRODUCT(--(82:82&gt;=LEFT(YearSelected,4)*1),--(82:82&lt;=RIGHT(YearSelected,2)+2000),INDIRECT(G81))&gt;0,"Full rate","")</f>
        <v/>
      </c>
      <c r="D7" s="47" t="str">
        <f ca="1">IF(SUMPRODUCT(--(82:82&gt;=LEFT(YearSelected,4)*1),--(82:82&lt;=RIGHT(YearSelected,2)+2000),INDIRECT(G81))&lt;&gt;0,MIN(2000+RIGHT(YearSelected,2),MAX(LEFT(YearSelected,4)*1,MIN($82:$82))),"")</f>
        <v/>
      </c>
      <c r="E7" s="47" t="str">
        <f ca="1">IF(AND(2000+RIGHT(YearSelected,2)&gt;=IF(ISNUMBER(D7),D7+1,""),2000+RIGHT(YearSelected,2)&lt;=MAX($82:$82)),D7+1,"")</f>
        <v/>
      </c>
      <c r="F7" s="47" t="str">
        <f ca="1">IF(AND(2000+RIGHT(YearSelected,2)&gt;=IF(ISNUMBER(E7),E7+1,""),2000+RIGHT(YearSelected,2)&lt;=MAX($82:$82)),E7+1,"")</f>
        <v/>
      </c>
      <c r="G7" s="47" t="str">
        <f ca="1">IF(AND(2000+RIGHT(YearSelected,2)&gt;=IF(ISNUMBER(F7),F7+1,""),2000+RIGHT(YearSelected,2)&lt;=MAX($82:$82)),F7+1,"")</f>
        <v/>
      </c>
      <c r="H7" s="49" t="str">
        <f ca="1">IF(AND(2000+RIGHT(YearSelected,2)&gt;=IF(ISNUMBER(G7),G7+1,""),2000+RIGHT(YearSelected,2)&lt;=MAX($82:$82)),G7+1,"")</f>
        <v/>
      </c>
      <c r="I7" s="50" t="str">
        <f ca="1">IF(AND(2000+RIGHT(YearSelected,2)&gt;=IF(ISNUMBER(H7),H7+1,""),2000+RIGHT(YearSelected,2)&lt;=MAX($82:$82)),H7+1,"")</f>
        <v/>
      </c>
    </row>
    <row r="8" spans="1:9" x14ac:dyDescent="0.5">
      <c r="B8" s="4" t="s">
        <v>2</v>
      </c>
      <c r="C8" s="8">
        <f ca="1">ROUND(C6/52,2)</f>
        <v>6.06</v>
      </c>
      <c r="D8" s="48" t="str">
        <f t="shared" ref="D8:I8" ca="1" si="1">IF(D7&lt;&gt;"",ROUND($C$8*(1-VLOOKUP($C$4,LocalAuthorityDiscountsTable,MATCH(D7,INDIRECT(ADDRESS(ROW($H$82),COLUMN($H$82))&amp;":"&amp;ADDRESS(ROW($H$82),COLUMN($H$82)+COUNTA($82:$82)-1)),0)+1,FALSE)),2),"")</f>
        <v/>
      </c>
      <c r="E8" s="48" t="str">
        <f t="shared" ca="1" si="1"/>
        <v/>
      </c>
      <c r="F8" s="48" t="str">
        <f t="shared" ca="1" si="1"/>
        <v/>
      </c>
      <c r="G8" s="48" t="str">
        <f t="shared" ca="1" si="1"/>
        <v/>
      </c>
      <c r="H8" s="50" t="str">
        <f t="shared" ca="1" si="1"/>
        <v/>
      </c>
      <c r="I8" s="50" t="str">
        <f t="shared" ca="1" si="1"/>
        <v/>
      </c>
    </row>
    <row r="9" spans="1:9" x14ac:dyDescent="0.5">
      <c r="B9" s="5" t="s">
        <v>3</v>
      </c>
      <c r="C9" s="9">
        <f ca="1">ROUND(C6/26,2)</f>
        <v>12.12</v>
      </c>
      <c r="D9" s="48" t="str">
        <f t="shared" ref="D9:I9" ca="1" si="2">IF(D7&lt;&gt;"",ROUND(C9*(1-VLOOKUP($C$4,LocalAuthorityDiscountsTable,MATCH(D7,INDIRECT(ADDRESS(ROW($H$82),COLUMN($H$82))&amp;":"&amp;ADDRESS(ROW($H$82),COLUMN($H$82)+COUNTA($82:$82)-1)),0)+1,FALSE)),2),"")</f>
        <v/>
      </c>
      <c r="E9" s="48" t="str">
        <f t="shared" ca="1" si="2"/>
        <v/>
      </c>
      <c r="F9" s="48" t="str">
        <f t="shared" ca="1" si="2"/>
        <v/>
      </c>
      <c r="G9" s="48" t="str">
        <f t="shared" ca="1" si="2"/>
        <v/>
      </c>
      <c r="H9" s="50" t="str">
        <f t="shared" ca="1" si="2"/>
        <v/>
      </c>
      <c r="I9" s="50" t="str">
        <f t="shared" ca="1" si="2"/>
        <v/>
      </c>
    </row>
    <row r="10" spans="1:9" x14ac:dyDescent="0.5">
      <c r="B10" s="5" t="s">
        <v>4</v>
      </c>
      <c r="C10" s="9">
        <f ca="1">ROUND(C6/13,2)</f>
        <v>24.23</v>
      </c>
      <c r="D10" s="48" t="str">
        <f t="shared" ref="D10:I10" ca="1" si="3">IF(D7&lt;&gt;"",ROUND($C$10*(1-VLOOKUP($C$4,LocalAuthorityDiscountsTable,MATCH($D$7,INDIRECT(ADDRESS(ROW($H$82),COLUMN($H$82))&amp;":"&amp;ADDRESS(ROW($H$82),COLUMN($H$82)+COUNTA($82:$82)-1)),0)+1,FALSE)),2),"")</f>
        <v/>
      </c>
      <c r="E10" s="48" t="str">
        <f t="shared" ca="1" si="3"/>
        <v/>
      </c>
      <c r="F10" s="48" t="str">
        <f t="shared" ca="1" si="3"/>
        <v/>
      </c>
      <c r="G10" s="48" t="str">
        <f t="shared" ca="1" si="3"/>
        <v/>
      </c>
      <c r="H10" s="50" t="str">
        <f t="shared" ca="1" si="3"/>
        <v/>
      </c>
      <c r="I10" s="50" t="str">
        <f t="shared" ca="1" si="3"/>
        <v/>
      </c>
    </row>
    <row r="11" spans="1:9" x14ac:dyDescent="0.5">
      <c r="B11" s="6" t="s">
        <v>1</v>
      </c>
      <c r="C11" s="10">
        <f ca="1">ROUND(C6/12,2)</f>
        <v>26.25</v>
      </c>
      <c r="D11" s="48" t="str">
        <f t="shared" ref="D11:I11" ca="1" si="4">IF(D7&lt;&gt;"",ROUND($C$11*(1-VLOOKUP($C$4,LocalAuthorityDiscountsTable,MATCH(D7,INDIRECT(ADDRESS(ROW($H$82),COLUMN($H$82))&amp;":"&amp;ADDRESS(ROW($H$82),COLUMN($H$82)+COUNTA($82:$82)-1)),0)+1,FALSE)),2),"")</f>
        <v/>
      </c>
      <c r="E11" s="48" t="str">
        <f t="shared" ca="1" si="4"/>
        <v/>
      </c>
      <c r="F11" s="48" t="str">
        <f t="shared" ca="1" si="4"/>
        <v/>
      </c>
      <c r="G11" s="48" t="str">
        <f t="shared" ca="1" si="4"/>
        <v/>
      </c>
      <c r="H11" s="50" t="str">
        <f t="shared" ca="1" si="4"/>
        <v/>
      </c>
      <c r="I11" s="50" t="str">
        <f t="shared" ca="1" si="4"/>
        <v/>
      </c>
    </row>
    <row r="16" spans="1:9" hidden="1" x14ac:dyDescent="0.5">
      <c r="C16" s="1"/>
      <c r="D16" s="2"/>
      <c r="E16" s="3"/>
      <c r="G16" s="22" t="s">
        <v>62</v>
      </c>
    </row>
    <row r="17" spans="3:7" hidden="1" x14ac:dyDescent="0.5">
      <c r="C17" s="15" t="str">
        <f ca="1">HLOOKUP(YearSelected,PropertyTaxBandsTable,ROWS($C$17:C17)+1,FALSE)</f>
        <v>€0 - €100000</v>
      </c>
      <c r="D17" s="16">
        <f ca="1">HLOOKUP(YearSelected,PropertyTaxMidpointsTable,ROWS($D$17:D17)+1,FALSE)</f>
        <v>50000</v>
      </c>
      <c r="E17" s="17">
        <f ca="1">HLOOKUP(YearSelected,PropertyTaxPercentagesTable,ROWS($E$17:E17)+1,FALSE)</f>
        <v>1.8E-3</v>
      </c>
      <c r="G17" s="23" t="s">
        <v>0</v>
      </c>
    </row>
    <row r="18" spans="3:7" hidden="1" x14ac:dyDescent="0.5">
      <c r="C18" s="25" t="str">
        <f ca="1">HLOOKUP(YearSelected,PropertyTaxBandsTable,ROWS($C$17:C18)+1,FALSE)</f>
        <v>€100001 - €150000</v>
      </c>
      <c r="D18" s="18">
        <f ca="1">HLOOKUP(YearSelected,PropertyTaxMidpointsTable,ROWS($D$17:D18)+1,FALSE)</f>
        <v>125000</v>
      </c>
      <c r="E18" s="19">
        <f ca="1">HLOOKUP(YearSelected,PropertyTaxPercentagesTable,ROWS($E$17:E18)+1,FALSE)</f>
        <v>1.8E-3</v>
      </c>
      <c r="G18" s="23" t="s">
        <v>10</v>
      </c>
    </row>
    <row r="19" spans="3:7" hidden="1" x14ac:dyDescent="0.5">
      <c r="C19" s="25" t="str">
        <f ca="1">HLOOKUP(YearSelected,PropertyTaxBandsTable,ROWS($C$17:C19)+1,FALSE)</f>
        <v>€150001 - €200000</v>
      </c>
      <c r="D19" s="18">
        <f ca="1">HLOOKUP(YearSelected,PropertyTaxMidpointsTable,ROWS($D$17:D19)+1,FALSE)</f>
        <v>175000</v>
      </c>
      <c r="E19" s="19">
        <f ca="1">HLOOKUP(YearSelected,PropertyTaxPercentagesTable,ROWS($E$17:E19)+1,FALSE)</f>
        <v>1.8E-3</v>
      </c>
      <c r="G19" s="23" t="s">
        <v>6</v>
      </c>
    </row>
    <row r="20" spans="3:7" hidden="1" x14ac:dyDescent="0.5">
      <c r="C20" s="25" t="str">
        <f ca="1">HLOOKUP(YearSelected,PropertyTaxBandsTable,ROWS($C$17:C20)+1,FALSE)</f>
        <v>€200001 - €250000</v>
      </c>
      <c r="D20" s="18">
        <f ca="1">HLOOKUP(YearSelected,PropertyTaxMidpointsTable,ROWS($D$17:D20)+1,FALSE)</f>
        <v>225000</v>
      </c>
      <c r="E20" s="19">
        <f ca="1">HLOOKUP(YearSelected,PropertyTaxPercentagesTable,ROWS($E$17:E20)+1,FALSE)</f>
        <v>1.8E-3</v>
      </c>
      <c r="G20" s="23" t="s">
        <v>11</v>
      </c>
    </row>
    <row r="21" spans="3:7" hidden="1" x14ac:dyDescent="0.5">
      <c r="C21" s="25" t="str">
        <f ca="1">HLOOKUP(YearSelected,PropertyTaxBandsTable,ROWS($C$17:C21)+1,FALSE)</f>
        <v>€250001 - €300000</v>
      </c>
      <c r="D21" s="18">
        <f ca="1">HLOOKUP(YearSelected,PropertyTaxMidpointsTable,ROWS($D$17:D21)+1,FALSE)</f>
        <v>275000</v>
      </c>
      <c r="E21" s="19">
        <f ca="1">HLOOKUP(YearSelected,PropertyTaxPercentagesTable,ROWS($E$17:E21)+1,FALSE)</f>
        <v>1.8E-3</v>
      </c>
      <c r="G21" s="23" t="s">
        <v>12</v>
      </c>
    </row>
    <row r="22" spans="3:7" hidden="1" x14ac:dyDescent="0.5">
      <c r="C22" s="25" t="str">
        <f ca="1">HLOOKUP(YearSelected,PropertyTaxBandsTable,ROWS($C$17:C22)+1,FALSE)</f>
        <v>€300001 - €350000</v>
      </c>
      <c r="D22" s="18">
        <f ca="1">HLOOKUP(YearSelected,PropertyTaxMidpointsTable,ROWS($D$17:D22)+1,FALSE)</f>
        <v>325000</v>
      </c>
      <c r="E22" s="19">
        <f ca="1">HLOOKUP(YearSelected,PropertyTaxPercentagesTable,ROWS($E$17:E22)+1,FALSE)</f>
        <v>1.8E-3</v>
      </c>
      <c r="G22" s="23" t="s">
        <v>13</v>
      </c>
    </row>
    <row r="23" spans="3:7" hidden="1" x14ac:dyDescent="0.5">
      <c r="C23" s="25" t="str">
        <f ca="1">HLOOKUP(YearSelected,PropertyTaxBandsTable,ROWS($C$17:C23)+1,FALSE)</f>
        <v>€350001 - €400000</v>
      </c>
      <c r="D23" s="18">
        <f ca="1">HLOOKUP(YearSelected,PropertyTaxMidpointsTable,ROWS($D$17:D23)+1,FALSE)</f>
        <v>375000</v>
      </c>
      <c r="E23" s="19">
        <f ca="1">HLOOKUP(YearSelected,PropertyTaxPercentagesTable,ROWS($E$17:E23)+1,FALSE)</f>
        <v>1.8E-3</v>
      </c>
      <c r="G23" s="23" t="s">
        <v>14</v>
      </c>
    </row>
    <row r="24" spans="3:7" hidden="1" x14ac:dyDescent="0.5">
      <c r="C24" s="25" t="str">
        <f ca="1">HLOOKUP(YearSelected,PropertyTaxBandsTable,ROWS($C$17:C24)+1,FALSE)</f>
        <v>€400001 - €450000</v>
      </c>
      <c r="D24" s="18">
        <f ca="1">HLOOKUP(YearSelected,PropertyTaxMidpointsTable,ROWS($D$17:D24)+1,FALSE)</f>
        <v>425000</v>
      </c>
      <c r="E24" s="19">
        <f ca="1">HLOOKUP(YearSelected,PropertyTaxPercentagesTable,ROWS($E$17:E24)+1,FALSE)</f>
        <v>1.8E-3</v>
      </c>
      <c r="G24" s="23" t="s">
        <v>15</v>
      </c>
    </row>
    <row r="25" spans="3:7" hidden="1" x14ac:dyDescent="0.5">
      <c r="C25" s="25" t="str">
        <f ca="1">HLOOKUP(YearSelected,PropertyTaxBandsTable,ROWS($C$17:C25)+1,FALSE)</f>
        <v>€450001 - €500000</v>
      </c>
      <c r="D25" s="18">
        <f ca="1">HLOOKUP(YearSelected,PropertyTaxMidpointsTable,ROWS($D$17:D25)+1,FALSE)</f>
        <v>475000</v>
      </c>
      <c r="E25" s="19">
        <f ca="1">HLOOKUP(YearSelected,PropertyTaxPercentagesTable,ROWS($E$17:E25)+1,FALSE)</f>
        <v>1.8E-3</v>
      </c>
      <c r="G25" s="23" t="s">
        <v>16</v>
      </c>
    </row>
    <row r="26" spans="3:7" hidden="1" x14ac:dyDescent="0.5">
      <c r="C26" s="25" t="str">
        <f ca="1">HLOOKUP(YearSelected,PropertyTaxBandsTable,ROWS($C$17:C26)+1,FALSE)</f>
        <v>€500001 - €550000</v>
      </c>
      <c r="D26" s="18">
        <f ca="1">HLOOKUP(YearSelected,PropertyTaxMidpointsTable,ROWS($D$17:D26)+1,FALSE)</f>
        <v>525000</v>
      </c>
      <c r="E26" s="19">
        <f ca="1">HLOOKUP(YearSelected,PropertyTaxPercentagesTable,ROWS($E$17:E26)+1,FALSE)</f>
        <v>1.8E-3</v>
      </c>
      <c r="G26" s="23" t="s">
        <v>17</v>
      </c>
    </row>
    <row r="27" spans="3:7" hidden="1" x14ac:dyDescent="0.5">
      <c r="C27" s="25" t="str">
        <f ca="1">HLOOKUP(YearSelected,PropertyTaxBandsTable,ROWS($C$17:C27)+1,FALSE)</f>
        <v>€550001 - €600000</v>
      </c>
      <c r="D27" s="18">
        <f ca="1">HLOOKUP(YearSelected,PropertyTaxMidpointsTable,ROWS($D$17:D27)+1,FALSE)</f>
        <v>575000</v>
      </c>
      <c r="E27" s="19">
        <f ca="1">HLOOKUP(YearSelected,PropertyTaxPercentagesTable,ROWS($E$17:E27)+1,FALSE)</f>
        <v>1.8E-3</v>
      </c>
      <c r="G27" s="23" t="s">
        <v>18</v>
      </c>
    </row>
    <row r="28" spans="3:7" hidden="1" x14ac:dyDescent="0.5">
      <c r="C28" s="25" t="str">
        <f ca="1">HLOOKUP(YearSelected,PropertyTaxBandsTable,ROWS($C$17:C28)+1,FALSE)</f>
        <v>€600001 - €650000</v>
      </c>
      <c r="D28" s="18">
        <f ca="1">HLOOKUP(YearSelected,PropertyTaxMidpointsTable,ROWS($D$17:D28)+1,FALSE)</f>
        <v>625000</v>
      </c>
      <c r="E28" s="19">
        <f ca="1">HLOOKUP(YearSelected,PropertyTaxPercentagesTable,ROWS($E$17:E28)+1,FALSE)</f>
        <v>1.8E-3</v>
      </c>
      <c r="G28" s="23" t="s">
        <v>19</v>
      </c>
    </row>
    <row r="29" spans="3:7" hidden="1" x14ac:dyDescent="0.5">
      <c r="C29" s="25" t="str">
        <f ca="1">HLOOKUP(YearSelected,PropertyTaxBandsTable,ROWS($C$17:C29)+1,FALSE)</f>
        <v>€650001 - €700000</v>
      </c>
      <c r="D29" s="18">
        <f ca="1">HLOOKUP(YearSelected,PropertyTaxMidpointsTable,ROWS($D$17:D29)+1,FALSE)</f>
        <v>675000</v>
      </c>
      <c r="E29" s="19">
        <f ca="1">HLOOKUP(YearSelected,PropertyTaxPercentagesTable,ROWS($E$17:E29)+1,FALSE)</f>
        <v>1.8E-3</v>
      </c>
      <c r="G29" s="23" t="s">
        <v>20</v>
      </c>
    </row>
    <row r="30" spans="3:7" hidden="1" x14ac:dyDescent="0.5">
      <c r="C30" s="25" t="str">
        <f ca="1">HLOOKUP(YearSelected,PropertyTaxBandsTable,ROWS($C$17:C30)+1,FALSE)</f>
        <v>€700001 - €750000</v>
      </c>
      <c r="D30" s="18">
        <f ca="1">HLOOKUP(YearSelected,PropertyTaxMidpointsTable,ROWS($D$17:D30)+1,FALSE)</f>
        <v>725000</v>
      </c>
      <c r="E30" s="19">
        <f ca="1">HLOOKUP(YearSelected,PropertyTaxPercentagesTable,ROWS($E$17:E30)+1,FALSE)</f>
        <v>1.8E-3</v>
      </c>
      <c r="G30" s="23" t="s">
        <v>21</v>
      </c>
    </row>
    <row r="31" spans="3:7" hidden="1" x14ac:dyDescent="0.5">
      <c r="C31" s="25" t="str">
        <f ca="1">HLOOKUP(YearSelected,PropertyTaxBandsTable,ROWS($C$17:C31)+1,FALSE)</f>
        <v>€750001 - €800000</v>
      </c>
      <c r="D31" s="18">
        <f ca="1">HLOOKUP(YearSelected,PropertyTaxMidpointsTable,ROWS($D$17:D31)+1,FALSE)</f>
        <v>775000</v>
      </c>
      <c r="E31" s="19">
        <f ca="1">HLOOKUP(YearSelected,PropertyTaxPercentagesTable,ROWS($E$17:E31)+1,FALSE)</f>
        <v>1.8E-3</v>
      </c>
      <c r="G31" s="23" t="s">
        <v>22</v>
      </c>
    </row>
    <row r="32" spans="3:7" hidden="1" x14ac:dyDescent="0.5">
      <c r="C32" s="25" t="str">
        <f ca="1">HLOOKUP(YearSelected,PropertyTaxBandsTable,ROWS($C$17:C32)+1,FALSE)</f>
        <v>€800001 - €850000</v>
      </c>
      <c r="D32" s="18">
        <f ca="1">HLOOKUP(YearSelected,PropertyTaxMidpointsTable,ROWS($D$17:D32)+1,FALSE)</f>
        <v>825000</v>
      </c>
      <c r="E32" s="19">
        <f ca="1">HLOOKUP(YearSelected,PropertyTaxPercentagesTable,ROWS($E$17:E32)+1,FALSE)</f>
        <v>1.8E-3</v>
      </c>
      <c r="G32" s="23" t="s">
        <v>23</v>
      </c>
    </row>
    <row r="33" spans="3:7" hidden="1" x14ac:dyDescent="0.5">
      <c r="C33" s="25" t="str">
        <f ca="1">HLOOKUP(YearSelected,PropertyTaxBandsTable,ROWS($C$17:C33)+1,FALSE)</f>
        <v>€850001 - €900000</v>
      </c>
      <c r="D33" s="18">
        <f ca="1">HLOOKUP(YearSelected,PropertyTaxMidpointsTable,ROWS($D$17:D33)+1,FALSE)</f>
        <v>875000</v>
      </c>
      <c r="E33" s="19">
        <f ca="1">HLOOKUP(YearSelected,PropertyTaxPercentagesTable,ROWS($E$17:E33)+1,FALSE)</f>
        <v>1.8E-3</v>
      </c>
      <c r="G33" s="23" t="s">
        <v>24</v>
      </c>
    </row>
    <row r="34" spans="3:7" hidden="1" x14ac:dyDescent="0.5">
      <c r="C34" s="25" t="str">
        <f ca="1">HLOOKUP(YearSelected,PropertyTaxBandsTable,ROWS($C$17:C34)+1,FALSE)</f>
        <v>€900001 - €950000</v>
      </c>
      <c r="D34" s="18">
        <f ca="1">HLOOKUP(YearSelected,PropertyTaxMidpointsTable,ROWS($D$17:D34)+1,FALSE)</f>
        <v>925000</v>
      </c>
      <c r="E34" s="19">
        <f ca="1">HLOOKUP(YearSelected,PropertyTaxPercentagesTable,ROWS($E$17:E34)+1,FALSE)</f>
        <v>1.8E-3</v>
      </c>
      <c r="G34" s="23" t="s">
        <v>25</v>
      </c>
    </row>
    <row r="35" spans="3:7" hidden="1" x14ac:dyDescent="0.5">
      <c r="C35" s="25" t="str">
        <f ca="1">HLOOKUP(YearSelected,PropertyTaxBandsTable,ROWS($C$17:C35)+1,FALSE)</f>
        <v>€950001 - €1000000</v>
      </c>
      <c r="D35" s="18">
        <f ca="1">HLOOKUP(YearSelected,PropertyTaxMidpointsTable,ROWS($D$17:D35)+1,FALSE)</f>
        <v>975000</v>
      </c>
      <c r="E35" s="19">
        <f ca="1">HLOOKUP(YearSelected,PropertyTaxPercentagesTable,ROWS($E$17:E35)+1,FALSE)</f>
        <v>1.8E-3</v>
      </c>
      <c r="G35" s="23" t="s">
        <v>26</v>
      </c>
    </row>
    <row r="36" spans="3:7" hidden="1" x14ac:dyDescent="0.5">
      <c r="C36" s="26" t="str">
        <f ca="1">HLOOKUP(YearSelected,PropertyTaxBandsTable,ROWS($C$17:C36)+1,FALSE)</f>
        <v>€1 million +</v>
      </c>
      <c r="D36" s="20">
        <f ca="1">HLOOKUP(YearSelected,PropertyTaxMidpointsTable,ROWS($D$17:D36)+1,FALSE)</f>
        <v>0</v>
      </c>
      <c r="E36" s="21">
        <f ca="1">HLOOKUP(YearSelected,PropertyTaxPercentagesTable,ROWS($E$17:E36)+1,FALSE)</f>
        <v>2.5000000000000001E-3</v>
      </c>
      <c r="G36" s="24" t="s">
        <v>5</v>
      </c>
    </row>
    <row r="37" spans="3:7" hidden="1" x14ac:dyDescent="0.5"/>
    <row r="38" spans="3:7" hidden="1" x14ac:dyDescent="0.5">
      <c r="G38" s="22" t="s">
        <v>62</v>
      </c>
    </row>
    <row r="39" spans="3:7" hidden="1" x14ac:dyDescent="0.5">
      <c r="G39" s="23">
        <v>50000</v>
      </c>
    </row>
    <row r="40" spans="3:7" hidden="1" x14ac:dyDescent="0.5">
      <c r="G40" s="23">
        <v>125000</v>
      </c>
    </row>
    <row r="41" spans="3:7" hidden="1" x14ac:dyDescent="0.5">
      <c r="G41" s="23">
        <v>175000</v>
      </c>
    </row>
    <row r="42" spans="3:7" hidden="1" x14ac:dyDescent="0.5">
      <c r="G42" s="23">
        <v>225000</v>
      </c>
    </row>
    <row r="43" spans="3:7" hidden="1" x14ac:dyDescent="0.5">
      <c r="G43" s="23">
        <v>275000</v>
      </c>
    </row>
    <row r="44" spans="3:7" hidden="1" x14ac:dyDescent="0.5">
      <c r="G44" s="23">
        <v>325000</v>
      </c>
    </row>
    <row r="45" spans="3:7" hidden="1" x14ac:dyDescent="0.5">
      <c r="G45" s="23">
        <v>375000</v>
      </c>
    </row>
    <row r="46" spans="3:7" hidden="1" x14ac:dyDescent="0.5">
      <c r="G46" s="23">
        <v>425000</v>
      </c>
    </row>
    <row r="47" spans="3:7" hidden="1" x14ac:dyDescent="0.5">
      <c r="G47" s="23">
        <v>475000</v>
      </c>
    </row>
    <row r="48" spans="3:7" hidden="1" x14ac:dyDescent="0.5">
      <c r="G48" s="23">
        <v>525000</v>
      </c>
    </row>
    <row r="49" spans="7:7" hidden="1" x14ac:dyDescent="0.5">
      <c r="G49" s="23">
        <v>575000</v>
      </c>
    </row>
    <row r="50" spans="7:7" hidden="1" x14ac:dyDescent="0.5">
      <c r="G50" s="23">
        <v>625000</v>
      </c>
    </row>
    <row r="51" spans="7:7" hidden="1" x14ac:dyDescent="0.5">
      <c r="G51" s="23">
        <v>675000</v>
      </c>
    </row>
    <row r="52" spans="7:7" hidden="1" x14ac:dyDescent="0.5">
      <c r="G52" s="23">
        <v>725000</v>
      </c>
    </row>
    <row r="53" spans="7:7" hidden="1" x14ac:dyDescent="0.5">
      <c r="G53" s="23">
        <v>775000</v>
      </c>
    </row>
    <row r="54" spans="7:7" hidden="1" x14ac:dyDescent="0.5">
      <c r="G54" s="23">
        <v>825000</v>
      </c>
    </row>
    <row r="55" spans="7:7" hidden="1" x14ac:dyDescent="0.5">
      <c r="G55" s="23">
        <v>875000</v>
      </c>
    </row>
    <row r="56" spans="7:7" hidden="1" x14ac:dyDescent="0.5">
      <c r="G56" s="23">
        <v>925000</v>
      </c>
    </row>
    <row r="57" spans="7:7" hidden="1" x14ac:dyDescent="0.5">
      <c r="G57" s="23">
        <v>975000</v>
      </c>
    </row>
    <row r="58" spans="7:7" hidden="1" x14ac:dyDescent="0.5">
      <c r="G58" s="24"/>
    </row>
    <row r="59" spans="7:7" hidden="1" x14ac:dyDescent="0.5"/>
    <row r="60" spans="7:7" hidden="1" x14ac:dyDescent="0.5">
      <c r="G60" s="22" t="s">
        <v>62</v>
      </c>
    </row>
    <row r="61" spans="7:7" hidden="1" x14ac:dyDescent="0.5">
      <c r="G61" s="23">
        <v>1.8E-3</v>
      </c>
    </row>
    <row r="62" spans="7:7" hidden="1" x14ac:dyDescent="0.5">
      <c r="G62" s="23">
        <v>1.8E-3</v>
      </c>
    </row>
    <row r="63" spans="7:7" hidden="1" x14ac:dyDescent="0.5">
      <c r="G63" s="23">
        <v>1.8E-3</v>
      </c>
    </row>
    <row r="64" spans="7:7" hidden="1" x14ac:dyDescent="0.5">
      <c r="G64" s="23">
        <v>1.8E-3</v>
      </c>
    </row>
    <row r="65" spans="7:7" hidden="1" x14ac:dyDescent="0.5">
      <c r="G65" s="23">
        <v>1.8E-3</v>
      </c>
    </row>
    <row r="66" spans="7:7" hidden="1" x14ac:dyDescent="0.5">
      <c r="G66" s="23">
        <v>1.8E-3</v>
      </c>
    </row>
    <row r="67" spans="7:7" hidden="1" x14ac:dyDescent="0.5">
      <c r="G67" s="23">
        <v>1.8E-3</v>
      </c>
    </row>
    <row r="68" spans="7:7" hidden="1" x14ac:dyDescent="0.5">
      <c r="G68" s="23">
        <v>1.8E-3</v>
      </c>
    </row>
    <row r="69" spans="7:7" hidden="1" x14ac:dyDescent="0.5">
      <c r="G69" s="23">
        <v>1.8E-3</v>
      </c>
    </row>
    <row r="70" spans="7:7" hidden="1" x14ac:dyDescent="0.5">
      <c r="G70" s="23">
        <v>1.8E-3</v>
      </c>
    </row>
    <row r="71" spans="7:7" hidden="1" x14ac:dyDescent="0.5">
      <c r="G71" s="23">
        <v>1.8E-3</v>
      </c>
    </row>
    <row r="72" spans="7:7" hidden="1" x14ac:dyDescent="0.5">
      <c r="G72" s="23">
        <v>1.8E-3</v>
      </c>
    </row>
    <row r="73" spans="7:7" hidden="1" x14ac:dyDescent="0.5">
      <c r="G73" s="23">
        <v>1.8E-3</v>
      </c>
    </row>
    <row r="74" spans="7:7" hidden="1" x14ac:dyDescent="0.5">
      <c r="G74" s="23">
        <v>1.8E-3</v>
      </c>
    </row>
    <row r="75" spans="7:7" hidden="1" x14ac:dyDescent="0.5">
      <c r="G75" s="23">
        <v>1.8E-3</v>
      </c>
    </row>
    <row r="76" spans="7:7" hidden="1" x14ac:dyDescent="0.5">
      <c r="G76" s="23">
        <v>1.8E-3</v>
      </c>
    </row>
    <row r="77" spans="7:7" hidden="1" x14ac:dyDescent="0.5">
      <c r="G77" s="23">
        <v>1.8E-3</v>
      </c>
    </row>
    <row r="78" spans="7:7" hidden="1" x14ac:dyDescent="0.5">
      <c r="G78" s="23">
        <v>1.8E-3</v>
      </c>
    </row>
    <row r="79" spans="7:7" hidden="1" x14ac:dyDescent="0.5">
      <c r="G79" s="23">
        <v>1.8E-3</v>
      </c>
    </row>
    <row r="80" spans="7:7" hidden="1" x14ac:dyDescent="0.5">
      <c r="G80" s="23">
        <v>2.5000000000000001E-3</v>
      </c>
    </row>
    <row r="81" spans="6:12" ht="100.35" hidden="1" x14ac:dyDescent="0.5">
      <c r="F81" s="40" t="s">
        <v>59</v>
      </c>
      <c r="G81" s="39" t="str">
        <f>ROW(H82)+MATCH(C4,$G$83:$G$113,0)&amp;":"&amp;ROW(H82)+MATCH(C4,$G$83:$G$113,0)</f>
        <v>83:83</v>
      </c>
    </row>
    <row r="82" spans="6:12" hidden="1" x14ac:dyDescent="0.5">
      <c r="H82" s="34">
        <v>2015</v>
      </c>
      <c r="I82" s="52">
        <v>2016</v>
      </c>
      <c r="J82" s="52">
        <v>2017</v>
      </c>
      <c r="K82" s="52">
        <v>2018</v>
      </c>
      <c r="L82" s="52">
        <v>2019</v>
      </c>
    </row>
    <row r="83" spans="6:12" hidden="1" x14ac:dyDescent="0.5">
      <c r="G83" s="27" t="s">
        <v>41</v>
      </c>
      <c r="H83" s="31">
        <v>0</v>
      </c>
      <c r="I83" s="51">
        <v>0</v>
      </c>
      <c r="J83" s="51">
        <v>0</v>
      </c>
      <c r="K83" s="53">
        <v>0</v>
      </c>
      <c r="L83" s="53">
        <v>0</v>
      </c>
    </row>
    <row r="84" spans="6:12" hidden="1" x14ac:dyDescent="0.5">
      <c r="G84" s="23" t="s">
        <v>56</v>
      </c>
      <c r="H84" s="32">
        <v>0</v>
      </c>
      <c r="I84" s="51">
        <v>0</v>
      </c>
      <c r="J84" s="51">
        <v>0</v>
      </c>
      <c r="K84" s="53">
        <v>0</v>
      </c>
      <c r="L84" s="53">
        <v>0</v>
      </c>
    </row>
    <row r="85" spans="6:12" hidden="1" x14ac:dyDescent="0.5">
      <c r="G85" s="23" t="s">
        <v>36</v>
      </c>
      <c r="H85" s="29">
        <v>0.15</v>
      </c>
      <c r="I85" s="51">
        <v>0.15</v>
      </c>
      <c r="J85" s="51">
        <v>0</v>
      </c>
      <c r="K85" s="54">
        <v>0</v>
      </c>
      <c r="L85" s="54">
        <v>0</v>
      </c>
    </row>
    <row r="86" spans="6:12" hidden="1" x14ac:dyDescent="0.5">
      <c r="G86" s="23" t="s">
        <v>35</v>
      </c>
      <c r="H86" s="29">
        <v>0.1</v>
      </c>
      <c r="I86" s="51">
        <v>0.1</v>
      </c>
      <c r="J86" s="51">
        <v>0</v>
      </c>
      <c r="K86" s="54">
        <v>0</v>
      </c>
      <c r="L86" s="54">
        <v>0</v>
      </c>
    </row>
    <row r="87" spans="6:12" hidden="1" x14ac:dyDescent="0.5">
      <c r="G87" s="23" t="s">
        <v>34</v>
      </c>
      <c r="H87" s="29">
        <v>0.1</v>
      </c>
      <c r="I87" s="51">
        <v>0.05</v>
      </c>
      <c r="J87" s="51">
        <v>0</v>
      </c>
      <c r="K87" s="54">
        <v>0</v>
      </c>
      <c r="L87" s="54">
        <v>0</v>
      </c>
    </row>
    <row r="88" spans="6:12" hidden="1" x14ac:dyDescent="0.5">
      <c r="G88" s="23" t="s">
        <v>57</v>
      </c>
      <c r="H88" s="32">
        <v>0</v>
      </c>
      <c r="I88" s="51">
        <v>0</v>
      </c>
      <c r="J88" s="51">
        <v>0</v>
      </c>
      <c r="K88" s="53">
        <v>0</v>
      </c>
      <c r="L88" s="53">
        <v>0</v>
      </c>
    </row>
    <row r="89" spans="6:12" hidden="1" x14ac:dyDescent="0.5">
      <c r="G89" s="23" t="s">
        <v>37</v>
      </c>
      <c r="H89" s="29">
        <v>0.15</v>
      </c>
      <c r="I89" s="51">
        <v>0.15</v>
      </c>
      <c r="J89" s="51">
        <v>0.15</v>
      </c>
      <c r="K89" s="54">
        <v>0.15</v>
      </c>
      <c r="L89" s="54">
        <v>0.15</v>
      </c>
    </row>
    <row r="90" spans="6:12" hidden="1" x14ac:dyDescent="0.5">
      <c r="G90" s="23" t="s">
        <v>42</v>
      </c>
      <c r="H90" s="29">
        <v>0.15</v>
      </c>
      <c r="I90" s="51">
        <v>0.15</v>
      </c>
      <c r="J90" s="51">
        <v>0.15</v>
      </c>
      <c r="K90" s="54">
        <v>0.15</v>
      </c>
      <c r="L90" s="54">
        <v>0.15</v>
      </c>
    </row>
    <row r="91" spans="6:12" hidden="1" x14ac:dyDescent="0.5">
      <c r="G91" s="23" t="s">
        <v>38</v>
      </c>
      <c r="H91" s="29">
        <v>0.15</v>
      </c>
      <c r="I91" s="51">
        <v>0.15</v>
      </c>
      <c r="J91" s="51">
        <v>0.15</v>
      </c>
      <c r="K91" s="54">
        <v>0.1</v>
      </c>
      <c r="L91" s="54">
        <v>0.1</v>
      </c>
    </row>
    <row r="92" spans="6:12" hidden="1" x14ac:dyDescent="0.5">
      <c r="G92" s="23" t="s">
        <v>51</v>
      </c>
      <c r="H92" s="32">
        <v>0</v>
      </c>
      <c r="I92" s="51">
        <v>0</v>
      </c>
      <c r="J92" s="51">
        <v>0</v>
      </c>
      <c r="K92" s="53">
        <v>0</v>
      </c>
      <c r="L92" s="53">
        <v>0</v>
      </c>
    </row>
    <row r="93" spans="6:12" hidden="1" x14ac:dyDescent="0.5">
      <c r="G93" s="23" t="s">
        <v>52</v>
      </c>
      <c r="H93" s="32">
        <v>0</v>
      </c>
      <c r="I93" s="51">
        <v>0</v>
      </c>
      <c r="J93" s="51">
        <v>-0.1</v>
      </c>
      <c r="K93" s="53">
        <v>0</v>
      </c>
      <c r="L93" s="53">
        <v>0</v>
      </c>
    </row>
    <row r="94" spans="6:12" hidden="1" x14ac:dyDescent="0.5">
      <c r="G94" s="23" t="s">
        <v>48</v>
      </c>
      <c r="H94" s="32">
        <v>0</v>
      </c>
      <c r="I94" s="51">
        <v>0</v>
      </c>
      <c r="J94" s="51">
        <v>0</v>
      </c>
      <c r="K94" s="53">
        <v>-0.05</v>
      </c>
      <c r="L94" s="53">
        <v>0</v>
      </c>
    </row>
    <row r="95" spans="6:12" hidden="1" x14ac:dyDescent="0.5">
      <c r="G95" s="23" t="s">
        <v>33</v>
      </c>
      <c r="H95" s="28">
        <v>7.4999999999999997E-2</v>
      </c>
      <c r="I95" s="51">
        <v>7.4999999999999997E-2</v>
      </c>
      <c r="J95" s="51">
        <v>0</v>
      </c>
      <c r="K95" s="53">
        <v>0</v>
      </c>
      <c r="L95" s="53">
        <v>0</v>
      </c>
    </row>
    <row r="96" spans="6:12" hidden="1" x14ac:dyDescent="0.5">
      <c r="G96" s="23" t="s">
        <v>43</v>
      </c>
      <c r="H96" s="32">
        <v>0</v>
      </c>
      <c r="I96" s="51">
        <v>0</v>
      </c>
      <c r="J96" s="51">
        <v>0</v>
      </c>
      <c r="K96" s="53">
        <v>0</v>
      </c>
      <c r="L96" s="53">
        <v>0</v>
      </c>
    </row>
    <row r="97" spans="7:12" hidden="1" x14ac:dyDescent="0.5">
      <c r="G97" s="23" t="s">
        <v>44</v>
      </c>
      <c r="H97" s="32">
        <v>0</v>
      </c>
      <c r="I97" s="51">
        <v>0</v>
      </c>
      <c r="J97" s="51">
        <v>0</v>
      </c>
      <c r="K97" s="53">
        <v>-0.1</v>
      </c>
      <c r="L97" s="53">
        <v>-0.1</v>
      </c>
    </row>
    <row r="98" spans="7:12" hidden="1" x14ac:dyDescent="0.5">
      <c r="G98" s="23" t="s">
        <v>53</v>
      </c>
      <c r="H98" s="32">
        <v>0</v>
      </c>
      <c r="I98" s="51">
        <v>0</v>
      </c>
      <c r="J98" s="51">
        <v>0</v>
      </c>
      <c r="K98" s="53">
        <v>0</v>
      </c>
      <c r="L98" s="53">
        <v>0</v>
      </c>
    </row>
    <row r="99" spans="7:12" hidden="1" x14ac:dyDescent="0.5">
      <c r="G99" s="23" t="s">
        <v>29</v>
      </c>
      <c r="H99" s="29">
        <v>0.03</v>
      </c>
      <c r="I99" s="51">
        <v>0</v>
      </c>
      <c r="J99" s="51">
        <v>-0.1</v>
      </c>
      <c r="K99" s="53">
        <v>-7.4999999999999997E-2</v>
      </c>
      <c r="L99" s="53">
        <v>-7.4999999999999997E-2</v>
      </c>
    </row>
    <row r="100" spans="7:12" hidden="1" x14ac:dyDescent="0.5">
      <c r="G100" s="23" t="s">
        <v>30</v>
      </c>
      <c r="H100" s="29">
        <v>0.03</v>
      </c>
      <c r="I100" s="51">
        <v>0.03</v>
      </c>
      <c r="J100" s="51">
        <v>0.03</v>
      </c>
      <c r="K100" s="53">
        <v>-0.05</v>
      </c>
      <c r="L100" s="53">
        <v>-0.15</v>
      </c>
    </row>
    <row r="101" spans="7:12" hidden="1" x14ac:dyDescent="0.5">
      <c r="G101" s="23" t="s">
        <v>28</v>
      </c>
      <c r="H101" s="28">
        <v>1.4999999999999999E-2</v>
      </c>
      <c r="I101" s="51">
        <v>1.4999999999999999E-2</v>
      </c>
      <c r="J101" s="51">
        <v>0</v>
      </c>
      <c r="K101" s="53">
        <v>0</v>
      </c>
      <c r="L101" s="53">
        <v>0</v>
      </c>
    </row>
    <row r="102" spans="7:12" hidden="1" x14ac:dyDescent="0.5">
      <c r="G102" s="23" t="s">
        <v>31</v>
      </c>
      <c r="H102" s="29">
        <v>0.03</v>
      </c>
      <c r="I102" s="51">
        <v>0</v>
      </c>
      <c r="J102" s="51">
        <v>0</v>
      </c>
      <c r="K102" s="53">
        <v>0</v>
      </c>
      <c r="L102" s="53">
        <v>0</v>
      </c>
    </row>
    <row r="103" spans="7:12" hidden="1" x14ac:dyDescent="0.5">
      <c r="G103" s="23" t="s">
        <v>45</v>
      </c>
      <c r="H103" s="33">
        <v>0</v>
      </c>
      <c r="I103" s="51">
        <v>0</v>
      </c>
      <c r="J103" s="51">
        <v>0</v>
      </c>
      <c r="K103" s="53">
        <v>0</v>
      </c>
      <c r="L103" s="53">
        <v>0</v>
      </c>
    </row>
    <row r="104" spans="7:12" hidden="1" x14ac:dyDescent="0.5">
      <c r="G104" s="23" t="s">
        <v>58</v>
      </c>
      <c r="H104" s="33">
        <v>0</v>
      </c>
      <c r="I104" s="51">
        <v>7.4999999999999997E-2</v>
      </c>
      <c r="J104" s="51">
        <v>0</v>
      </c>
      <c r="K104" s="53">
        <v>0</v>
      </c>
      <c r="L104" s="53">
        <v>0</v>
      </c>
    </row>
    <row r="105" spans="7:12" hidden="1" x14ac:dyDescent="0.5">
      <c r="G105" s="23" t="s">
        <v>46</v>
      </c>
      <c r="H105" s="33">
        <v>0</v>
      </c>
      <c r="I105" s="51">
        <v>0</v>
      </c>
      <c r="J105" s="51">
        <v>0</v>
      </c>
      <c r="K105" s="53">
        <v>0</v>
      </c>
      <c r="L105" s="53">
        <v>0</v>
      </c>
    </row>
    <row r="106" spans="7:12" hidden="1" x14ac:dyDescent="0.5">
      <c r="G106" s="23" t="s">
        <v>54</v>
      </c>
      <c r="H106" s="33">
        <v>0</v>
      </c>
      <c r="I106" s="51">
        <v>0</v>
      </c>
      <c r="J106" s="51">
        <v>0</v>
      </c>
      <c r="K106" s="53">
        <v>0</v>
      </c>
      <c r="L106" s="53">
        <v>0</v>
      </c>
    </row>
    <row r="107" spans="7:12" hidden="1" x14ac:dyDescent="0.5">
      <c r="G107" s="23" t="s">
        <v>55</v>
      </c>
      <c r="H107" s="33">
        <v>0</v>
      </c>
      <c r="I107" s="51">
        <v>0</v>
      </c>
      <c r="J107" s="51">
        <v>0</v>
      </c>
      <c r="K107" s="53">
        <v>0</v>
      </c>
      <c r="L107" s="53">
        <v>0</v>
      </c>
    </row>
    <row r="108" spans="7:12" hidden="1" x14ac:dyDescent="0.5">
      <c r="G108" s="23" t="s">
        <v>39</v>
      </c>
      <c r="H108" s="29">
        <v>0.15</v>
      </c>
      <c r="I108" s="51">
        <v>0.15</v>
      </c>
      <c r="J108" s="51">
        <v>0.15</v>
      </c>
      <c r="K108" s="53">
        <v>0.15</v>
      </c>
      <c r="L108" s="53">
        <v>0.15</v>
      </c>
    </row>
    <row r="109" spans="7:12" hidden="1" x14ac:dyDescent="0.5">
      <c r="G109" s="23" t="s">
        <v>49</v>
      </c>
      <c r="H109" s="33">
        <v>0</v>
      </c>
      <c r="I109" s="51">
        <v>0</v>
      </c>
      <c r="J109" s="51">
        <v>0</v>
      </c>
      <c r="K109" s="53">
        <v>-0.1</v>
      </c>
      <c r="L109" s="53">
        <v>0</v>
      </c>
    </row>
    <row r="110" spans="7:12" hidden="1" x14ac:dyDescent="0.5">
      <c r="G110" s="23" t="s">
        <v>50</v>
      </c>
      <c r="H110" s="33">
        <v>0</v>
      </c>
      <c r="I110" s="51">
        <v>0</v>
      </c>
      <c r="J110" s="51">
        <v>0</v>
      </c>
      <c r="K110" s="54">
        <v>-2.5000000000000001E-2</v>
      </c>
      <c r="L110" s="54">
        <v>-2.5000000000000001E-2</v>
      </c>
    </row>
    <row r="111" spans="7:12" hidden="1" x14ac:dyDescent="0.5">
      <c r="G111" s="23" t="s">
        <v>32</v>
      </c>
      <c r="H111" s="29">
        <v>0.03</v>
      </c>
      <c r="I111" s="51">
        <v>0</v>
      </c>
      <c r="J111" s="51">
        <v>0</v>
      </c>
      <c r="K111" s="53">
        <v>0</v>
      </c>
      <c r="L111" s="53">
        <v>0</v>
      </c>
    </row>
    <row r="112" spans="7:12" hidden="1" x14ac:dyDescent="0.5">
      <c r="G112" s="23" t="s">
        <v>47</v>
      </c>
      <c r="H112" s="33">
        <v>0</v>
      </c>
      <c r="I112" s="51">
        <v>0</v>
      </c>
      <c r="J112" s="51">
        <v>-0.05</v>
      </c>
      <c r="K112" s="53">
        <v>-0.1</v>
      </c>
      <c r="L112" s="53">
        <v>-0.1</v>
      </c>
    </row>
    <row r="113" spans="3:12" hidden="1" x14ac:dyDescent="0.5">
      <c r="G113" s="24" t="s">
        <v>40</v>
      </c>
      <c r="H113" s="30">
        <v>0.15</v>
      </c>
      <c r="I113" s="51">
        <v>0</v>
      </c>
      <c r="J113" s="51">
        <v>0</v>
      </c>
      <c r="K113" s="53">
        <v>0</v>
      </c>
      <c r="L113" s="53">
        <v>0</v>
      </c>
    </row>
    <row r="114" spans="3:12" x14ac:dyDescent="0.5">
      <c r="C114" s="43"/>
    </row>
    <row r="115" spans="3:12" x14ac:dyDescent="0.5">
      <c r="C115" s="43"/>
    </row>
    <row r="116" spans="3:12" x14ac:dyDescent="0.5">
      <c r="C116" s="43"/>
    </row>
    <row r="117" spans="3:12" x14ac:dyDescent="0.5">
      <c r="C117" s="43"/>
    </row>
  </sheetData>
  <conditionalFormatting sqref="B5">
    <cfRule type="expression" dxfId="15" priority="27" stopIfTrue="1">
      <formula>($C$3=$C$36)</formula>
    </cfRule>
  </conditionalFormatting>
  <conditionalFormatting sqref="D4:E4">
    <cfRule type="expression" dxfId="14" priority="24" stopIfTrue="1">
      <formula>AND((SUMPRODUCT(--(82:82&gt;=LEFT(YearSelected,4)*1),--(82:82&lt;=RIGHT(YearSelected,2)+2000),INDIRECT($G$81))&gt;0),$C$3&lt;&gt;"")</formula>
    </cfRule>
    <cfRule type="expression" dxfId="13" priority="19">
      <formula>($C$3="")</formula>
    </cfRule>
    <cfRule type="expression" dxfId="12" priority="1">
      <formula>AND((SUMPRODUCT(--(82:82&gt;=LEFT(YearSelected,4)*1),--(82:82&lt;=RIGHT(YearSelected,2)+2000),INDIRECT($G$81))&lt;0),$C$3&lt;&gt;"")</formula>
    </cfRule>
  </conditionalFormatting>
  <conditionalFormatting sqref="D7:D11">
    <cfRule type="expression" dxfId="11" priority="23" stopIfTrue="1">
      <formula>AND($D$7&lt;&gt;"",$C$3&lt;&gt;"")</formula>
    </cfRule>
  </conditionalFormatting>
  <conditionalFormatting sqref="E7:E11">
    <cfRule type="expression" dxfId="10" priority="22" stopIfTrue="1">
      <formula>AND($E$7&lt;&gt;"",$C$3&lt;&gt;"")</formula>
    </cfRule>
  </conditionalFormatting>
  <conditionalFormatting sqref="F7:F11">
    <cfRule type="expression" dxfId="9" priority="21" stopIfTrue="1">
      <formula>AND($F$7&lt;&gt;"",$C$3&lt;&gt;"")</formula>
    </cfRule>
  </conditionalFormatting>
  <conditionalFormatting sqref="G7:G11">
    <cfRule type="expression" dxfId="8" priority="20" stopIfTrue="1">
      <formula>AND($G$7&lt;&gt;"",$C$3&lt;&gt;"")</formula>
    </cfRule>
  </conditionalFormatting>
  <conditionalFormatting sqref="H7:H11">
    <cfRule type="expression" dxfId="7" priority="18">
      <formula>AND($H$7&lt;&gt;"",$C$3&lt;&gt;"")</formula>
    </cfRule>
  </conditionalFormatting>
  <conditionalFormatting sqref="I7:I11">
    <cfRule type="expression" dxfId="6" priority="17">
      <formula>AND($I$7&lt;&gt;"",$C$3&lt;&gt;"")</formula>
    </cfRule>
  </conditionalFormatting>
  <conditionalFormatting sqref="D6">
    <cfRule type="expression" dxfId="5" priority="15">
      <formula>AND($D$7&gt;0,$D$6&lt;&gt;"")</formula>
    </cfRule>
  </conditionalFormatting>
  <conditionalFormatting sqref="E6">
    <cfRule type="expression" dxfId="4" priority="6">
      <formula>AND($E$7&gt;0,$E$6&lt;&gt;"")</formula>
    </cfRule>
  </conditionalFormatting>
  <conditionalFormatting sqref="F6">
    <cfRule type="expression" dxfId="3" priority="5">
      <formula>AND(F$7&gt;0,F$6&lt;&gt;"")</formula>
    </cfRule>
  </conditionalFormatting>
  <conditionalFormatting sqref="G6">
    <cfRule type="expression" dxfId="2" priority="4">
      <formula>AND(G$7&gt;0,G$6&lt;&gt;"")</formula>
    </cfRule>
  </conditionalFormatting>
  <conditionalFormatting sqref="H6">
    <cfRule type="expression" dxfId="1" priority="3">
      <formula>AND(H$7&gt;0,H$6&lt;&gt;"")</formula>
    </cfRule>
  </conditionalFormatting>
  <conditionalFormatting sqref="I6">
    <cfRule type="expression" dxfId="0" priority="2">
      <formula>AND(I$7&gt;0,I$6&lt;&gt;"")</formula>
    </cfRule>
  </conditionalFormatting>
  <dataValidations count="3">
    <dataValidation type="list" allowBlank="1" showInputMessage="1" showErrorMessage="1" sqref="C3" xr:uid="{00000000-0002-0000-0000-000000000000}">
      <formula1>PropertyValueBands</formula1>
    </dataValidation>
    <dataValidation type="list" allowBlank="1" showInputMessage="1" showErrorMessage="1" sqref="C2" xr:uid="{00000000-0002-0000-0000-000001000000}">
      <formula1>AvailableYears</formula1>
    </dataValidation>
    <dataValidation type="list" allowBlank="1" showInputMessage="1" showErrorMessage="1" sqref="C4" xr:uid="{00000000-0002-0000-0000-000002000000}">
      <formula1>$G$83:$G$113</formula1>
    </dataValidation>
  </dataValidations>
  <pageMargins left="0.7" right="0.7" top="0.75" bottom="0.75" header="0.3" footer="0.3"/>
  <pageSetup paperSize="9" orientation="portrait" horizontalDpi="200" verticalDpi="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RowHeight="14.35" x14ac:dyDescent="0.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RowHeight="14.35" x14ac:dyDescent="0.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Sheet1</vt:lpstr>
      <vt:lpstr>Sheet2</vt:lpstr>
      <vt:lpstr>Sheet3</vt:lpstr>
      <vt:lpstr>PropertyTaxLookupTable</vt:lpstr>
      <vt:lpstr>PropertyValueBands</vt:lpstr>
      <vt:lpstr>YearSelected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Brian</dc:creator>
  <cp:lastModifiedBy>Brian Hayden</cp:lastModifiedBy>
  <dcterms:created xsi:type="dcterms:W3CDTF">2012-12-05T18:29:20Z</dcterms:created>
  <dcterms:modified xsi:type="dcterms:W3CDTF">2018-11-01T21:46:40Z</dcterms:modified>
</cp:coreProperties>
</file>